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1"/>
  </bookViews>
  <sheets>
    <sheet name="200 wrds" sheetId="1" r:id="rId1"/>
    <sheet name="400 wrds" sheetId="2" r:id="rId2"/>
  </sheets>
  <definedNames>
    <definedName name="_xlnm.Print_Area" localSheetId="1">'400 wrds'!$A$1:$K$39</definedName>
  </definedNames>
  <calcPr fullCalcOnLoad="1"/>
</workbook>
</file>

<file path=xl/comments1.xml><?xml version="1.0" encoding="utf-8"?>
<comments xmlns="http://schemas.openxmlformats.org/spreadsheetml/2006/main">
  <authors>
    <author>carolina</author>
  </authors>
  <commentList>
    <comment ref="D7" authorId="0">
      <text>
        <r>
          <rPr>
            <b/>
            <sz val="8"/>
            <rFont val="Tahoma"/>
            <family val="0"/>
          </rPr>
          <t>carolina:</t>
        </r>
        <r>
          <rPr>
            <sz val="8"/>
            <rFont val="Tahoma"/>
            <family val="0"/>
          </rPr>
          <t xml:space="preserve">
115% of Projected Registration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carolina
Cost per c/s
 only per language@$70.00
(70x5)
</t>
        </r>
      </text>
    </comment>
    <comment ref="F9" authorId="0">
      <text>
        <r>
          <rPr>
            <b/>
            <sz val="8"/>
            <rFont val="Tahoma"/>
            <family val="0"/>
          </rPr>
          <t>carolina:</t>
        </r>
        <r>
          <rPr>
            <sz val="8"/>
            <rFont val="Tahoma"/>
            <family val="0"/>
          </rPr>
          <t xml:space="preserve">
$105.00 per qtr page per language (105 x 5)
</t>
        </r>
      </text>
    </comment>
    <comment ref="I8" authorId="0">
      <text>
        <r>
          <rPr>
            <b/>
            <sz val="9"/>
            <rFont val="Tahoma"/>
            <family val="0"/>
          </rPr>
          <t>carolina:</t>
        </r>
        <r>
          <rPr>
            <sz val="9"/>
            <rFont val="Tahoma"/>
            <family val="0"/>
          </rPr>
          <t xml:space="preserve">
half page per language</t>
        </r>
      </text>
    </comment>
  </commentList>
</comments>
</file>

<file path=xl/comments2.xml><?xml version="1.0" encoding="utf-8"?>
<comments xmlns="http://schemas.openxmlformats.org/spreadsheetml/2006/main">
  <authors>
    <author>carolina</author>
  </authors>
  <commentList>
    <comment ref="D7" authorId="0">
      <text>
        <r>
          <rPr>
            <b/>
            <sz val="8"/>
            <rFont val="Tahoma"/>
            <family val="0"/>
          </rPr>
          <t>carolina:</t>
        </r>
        <r>
          <rPr>
            <sz val="8"/>
            <rFont val="Tahoma"/>
            <family val="0"/>
          </rPr>
          <t xml:space="preserve">
115% of Projected Registration
</t>
        </r>
      </text>
    </comment>
    <comment ref="I7" authorId="0">
      <text>
        <r>
          <rPr>
            <b/>
            <sz val="8"/>
            <rFont val="Tahoma"/>
            <family val="0"/>
          </rPr>
          <t xml:space="preserve">carolina:
this is print cost per half-page per language; should be for 1.4
 languages per stmnt; due to the preferred language distribution of pamphlets. Instead of 2 per person, half of the registration will get pamphlets in 2 languages and half in one language only.
</t>
        </r>
      </text>
    </comment>
  </commentList>
</comments>
</file>

<file path=xl/sharedStrings.xml><?xml version="1.0" encoding="utf-8"?>
<sst xmlns="http://schemas.openxmlformats.org/spreadsheetml/2006/main" count="106" uniqueCount="56">
  <si>
    <t>COUNTY OF SANTA CLARA REGISTRAR OF VOTERS</t>
  </si>
  <si>
    <t>REG</t>
  </si>
  <si>
    <t>PROJ</t>
  </si>
  <si>
    <t>BALLOT</t>
  </si>
  <si>
    <t xml:space="preserve"> FIXED COST PER STATEMENT (200 wrds)</t>
  </si>
  <si>
    <t xml:space="preserve">PRINT COST </t>
  </si>
  <si>
    <t>VOTERS</t>
  </si>
  <si>
    <t>ORDER</t>
  </si>
  <si>
    <t>TYPESET</t>
  </si>
  <si>
    <t>HANDLING</t>
  </si>
  <si>
    <t>TRANSL.</t>
  </si>
  <si>
    <t>TOTAL</t>
  </si>
  <si>
    <t>BALLOT ISSUES</t>
  </si>
  <si>
    <t>AS OF</t>
  </si>
  <si>
    <t xml:space="preserve">15-day </t>
  </si>
  <si>
    <t>(by thousand)</t>
  </si>
  <si>
    <t>200 WRDS</t>
  </si>
  <si>
    <t>close</t>
  </si>
  <si>
    <t>(a)</t>
  </si>
  <si>
    <t>(b)</t>
  </si>
  <si>
    <t>©</t>
  </si>
  <si>
    <t>(d)</t>
  </si>
  <si>
    <t>BILLABLE JURISDICTIONS</t>
  </si>
  <si>
    <t>CITY</t>
  </si>
  <si>
    <t xml:space="preserve">  Total Cities</t>
  </si>
  <si>
    <t>SCHOOL DISTRICTS</t>
  </si>
  <si>
    <t xml:space="preserve">  Total School Districts</t>
  </si>
  <si>
    <t>SPECIAL DISTRICTS</t>
  </si>
  <si>
    <t xml:space="preserve">  Total Special Districts</t>
  </si>
  <si>
    <t>GRAND TOTAL</t>
  </si>
  <si>
    <t xml:space="preserve">City of Cupertino </t>
  </si>
  <si>
    <t xml:space="preserve">City of Sunnyvale (at large) </t>
  </si>
  <si>
    <t>Aldercroft Heights County Water Dist</t>
  </si>
  <si>
    <t xml:space="preserve">Burbank Sanitary District </t>
  </si>
  <si>
    <t xml:space="preserve">San Martin County Water District </t>
  </si>
  <si>
    <t>So. Santa Clara Valley Memorial District</t>
  </si>
  <si>
    <t xml:space="preserve">West Bay Sanitary </t>
  </si>
  <si>
    <t>Cupertino Union School District</t>
  </si>
  <si>
    <t xml:space="preserve">Orchard School District </t>
  </si>
  <si>
    <t>Sunnyvale School District</t>
  </si>
  <si>
    <t>Patterson Joint Unified School Dist</t>
  </si>
  <si>
    <t>DEPOSIT</t>
  </si>
  <si>
    <t xml:space="preserve"> TOTAL EST COSTS PER CAND STMNT</t>
  </si>
  <si>
    <t>Lion's Gate Community Services District</t>
  </si>
  <si>
    <t>FOR</t>
  </si>
  <si>
    <t xml:space="preserve"> FIXED COST PER STATEMENT (400 wrds)</t>
  </si>
  <si>
    <t>EST</t>
  </si>
  <si>
    <t>ESTIMATED COST OF CANDIDATE STATEMENTS - 400 WORDS</t>
  </si>
  <si>
    <t>ESTIMATED COST OF CANDIDATE STATEMENTS - 200 WORDS</t>
  </si>
  <si>
    <t>400 WRDS</t>
  </si>
  <si>
    <t>(Language</t>
  </si>
  <si>
    <t>Factor 1.4)</t>
  </si>
  <si>
    <t>NOVEMBER 2011 UDEL ELECTION</t>
  </si>
  <si>
    <t>AS OF FEB 18, 2011</t>
  </si>
  <si>
    <t>GHAD - Silver Creek Valley Country Club</t>
  </si>
  <si>
    <t>AS OF FEBRUARY 18,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</si>
</sst>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$-409]#,##0.000000"/>
    <numFmt numFmtId="167" formatCode="_(* #,##0_);_(* \(#,##0\);_(* &quot;-&quot;?_);_(@_)"/>
    <numFmt numFmtId="168" formatCode="_(* #,##0.0_);_(* \(#,##0.0\);_(* &quot;-&quot;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SWISS"/>
      <family val="0"/>
    </font>
    <font>
      <sz val="8"/>
      <name val="SWISS"/>
      <family val="0"/>
    </font>
    <font>
      <b/>
      <sz val="9"/>
      <name val="Arial"/>
      <family val="2"/>
    </font>
    <font>
      <b/>
      <sz val="7"/>
      <name val="Arial"/>
      <family val="2"/>
    </font>
    <font>
      <sz val="10"/>
      <name val="SWISS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 horizontal="left"/>
    </xf>
    <xf numFmtId="165" fontId="2" fillId="0" borderId="0" xfId="17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 horizontal="left"/>
    </xf>
    <xf numFmtId="165" fontId="0" fillId="0" borderId="0" xfId="17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5" fontId="0" fillId="0" borderId="0" xfId="17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3" fillId="0" borderId="0" xfId="15" applyNumberFormat="1" applyFont="1" applyFill="1" applyAlignment="1">
      <alignment horizontal="center"/>
    </xf>
    <xf numFmtId="165" fontId="3" fillId="0" borderId="0" xfId="17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17" applyNumberFormat="1" applyFont="1" applyFill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165" fontId="7" fillId="0" borderId="0" xfId="17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0" fillId="0" borderId="0" xfId="17" applyNumberFormat="1" applyFont="1" applyFill="1" applyAlignment="1">
      <alignment horizontal="left"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Alignment="1">
      <alignment/>
    </xf>
    <xf numFmtId="167" fontId="0" fillId="0" borderId="0" xfId="0" applyNumberFormat="1" applyFont="1" applyAlignment="1">
      <alignment horizontal="left"/>
    </xf>
    <xf numFmtId="164" fontId="0" fillId="0" borderId="1" xfId="15" applyNumberFormat="1" applyBorder="1" applyAlignment="1">
      <alignment/>
    </xf>
    <xf numFmtId="165" fontId="7" fillId="0" borderId="1" xfId="17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0" fillId="0" borderId="1" xfId="17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15" applyNumberFormat="1" applyFont="1" applyAlignment="1">
      <alignment horizontal="left"/>
    </xf>
    <xf numFmtId="164" fontId="0" fillId="0" borderId="1" xfId="15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2" xfId="0" applyFont="1" applyFill="1" applyBorder="1" applyAlignment="1">
      <alignment horizontal="center"/>
    </xf>
    <xf numFmtId="164" fontId="3" fillId="0" borderId="2" xfId="15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3" fillId="0" borderId="4" xfId="15" applyNumberFormat="1" applyFont="1" applyFill="1" applyBorder="1" applyAlignment="1">
      <alignment horizontal="center"/>
    </xf>
    <xf numFmtId="165" fontId="3" fillId="0" borderId="2" xfId="17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4" fontId="4" fillId="0" borderId="4" xfId="15" applyNumberFormat="1" applyFont="1" applyFill="1" applyBorder="1" applyAlignment="1">
      <alignment horizontal="center"/>
    </xf>
    <xf numFmtId="165" fontId="3" fillId="0" borderId="6" xfId="17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 horizontal="center"/>
    </xf>
    <xf numFmtId="165" fontId="3" fillId="0" borderId="8" xfId="17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64" fontId="7" fillId="0" borderId="1" xfId="15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164" fontId="0" fillId="0" borderId="10" xfId="15" applyNumberFormat="1" applyBorder="1" applyAlignment="1">
      <alignment/>
    </xf>
    <xf numFmtId="165" fontId="7" fillId="0" borderId="0" xfId="17" applyNumberFormat="1" applyFont="1" applyFill="1" applyBorder="1" applyAlignment="1">
      <alignment horizontal="left"/>
    </xf>
    <xf numFmtId="165" fontId="7" fillId="0" borderId="10" xfId="17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0" fillId="0" borderId="10" xfId="17" applyNumberFormat="1" applyFont="1" applyFill="1" applyBorder="1" applyAlignment="1">
      <alignment horizontal="left"/>
    </xf>
    <xf numFmtId="165" fontId="3" fillId="0" borderId="9" xfId="17" applyNumberFormat="1" applyFont="1" applyFill="1" applyBorder="1" applyAlignment="1">
      <alignment horizontal="center"/>
    </xf>
    <xf numFmtId="165" fontId="3" fillId="0" borderId="1" xfId="17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80" zoomScaleNormal="8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4" sqref="I34"/>
    </sheetView>
  </sheetViews>
  <sheetFormatPr defaultColWidth="9.140625" defaultRowHeight="12.75"/>
  <cols>
    <col min="1" max="1" width="36.28125" style="0" customWidth="1"/>
    <col min="2" max="2" width="9.8515625" style="0" bestFit="1" customWidth="1"/>
    <col min="3" max="3" width="9.57421875" style="0" bestFit="1" customWidth="1"/>
    <col min="4" max="4" width="9.421875" style="0" customWidth="1"/>
    <col min="5" max="5" width="10.57421875" style="0" bestFit="1" customWidth="1"/>
    <col min="6" max="6" width="11.8515625" style="0" bestFit="1" customWidth="1"/>
    <col min="7" max="7" width="10.28125" style="0" bestFit="1" customWidth="1"/>
    <col min="8" max="8" width="10.140625" style="0" customWidth="1"/>
    <col min="9" max="9" width="14.57421875" style="0" bestFit="1" customWidth="1"/>
    <col min="10" max="10" width="11.421875" style="0" customWidth="1"/>
    <col min="11" max="11" width="11.7109375" style="0" customWidth="1"/>
    <col min="12" max="12" width="4.421875" style="0" customWidth="1"/>
  </cols>
  <sheetData>
    <row r="1" spans="1:11" ht="12.75">
      <c r="A1" s="1" t="s">
        <v>0</v>
      </c>
      <c r="B1" s="2"/>
      <c r="C1" s="2"/>
      <c r="D1" s="3"/>
      <c r="E1" s="4"/>
      <c r="F1" s="4"/>
      <c r="G1" s="4"/>
      <c r="H1" s="5"/>
      <c r="I1" s="6"/>
      <c r="J1" s="6"/>
      <c r="K1" s="6"/>
    </row>
    <row r="2" spans="1:11" ht="12.75">
      <c r="A2" s="7" t="s">
        <v>48</v>
      </c>
      <c r="B2" s="8"/>
      <c r="C2" s="8"/>
      <c r="D2" s="9"/>
      <c r="E2" s="10"/>
      <c r="F2" s="10"/>
      <c r="G2" s="10"/>
      <c r="H2" s="11"/>
      <c r="I2" s="12"/>
      <c r="J2" s="12"/>
      <c r="K2" s="6"/>
    </row>
    <row r="3" spans="1:11" ht="12.75">
      <c r="A3" s="7" t="s">
        <v>52</v>
      </c>
      <c r="B3" s="8"/>
      <c r="C3" s="8"/>
      <c r="D3" s="9"/>
      <c r="E3" s="10"/>
      <c r="F3" s="10"/>
      <c r="G3" s="10"/>
      <c r="H3" s="11"/>
      <c r="I3" s="12"/>
      <c r="J3" s="12"/>
      <c r="K3" s="6"/>
    </row>
    <row r="4" spans="1:11" ht="12.75">
      <c r="A4" s="7" t="s">
        <v>53</v>
      </c>
      <c r="B4" s="8"/>
      <c r="C4" s="8"/>
      <c r="D4" s="9"/>
      <c r="E4" s="10"/>
      <c r="F4" s="10"/>
      <c r="G4" s="10"/>
      <c r="H4" s="11"/>
      <c r="I4" s="12"/>
      <c r="J4" s="12"/>
      <c r="K4" s="6"/>
    </row>
    <row r="5" spans="1:11" ht="12.75">
      <c r="A5" s="7"/>
      <c r="B5" s="13"/>
      <c r="C5" s="13"/>
      <c r="D5" s="9"/>
      <c r="E5" s="10"/>
      <c r="F5" s="10"/>
      <c r="G5" s="10"/>
      <c r="H5" s="11"/>
      <c r="I5" s="12"/>
      <c r="J5" s="12"/>
      <c r="K5" s="6"/>
    </row>
    <row r="6" spans="1:11" ht="12.75">
      <c r="A6" s="7"/>
      <c r="B6" s="14"/>
      <c r="C6" s="14"/>
      <c r="D6" s="9"/>
      <c r="E6" s="15"/>
      <c r="F6" s="15"/>
      <c r="G6" s="15"/>
      <c r="H6" s="16"/>
      <c r="I6" s="17"/>
      <c r="J6" s="17"/>
      <c r="K6" s="18"/>
    </row>
    <row r="7" spans="1:11" ht="12.75">
      <c r="A7" s="50"/>
      <c r="B7" s="50" t="s">
        <v>1</v>
      </c>
      <c r="C7" s="50" t="s">
        <v>2</v>
      </c>
      <c r="D7" s="51" t="s">
        <v>3</v>
      </c>
      <c r="E7" s="77" t="s">
        <v>4</v>
      </c>
      <c r="F7" s="78"/>
      <c r="G7" s="78"/>
      <c r="H7" s="78"/>
      <c r="I7" s="52" t="s">
        <v>5</v>
      </c>
      <c r="J7" s="79" t="s">
        <v>42</v>
      </c>
      <c r="K7" s="52" t="s">
        <v>46</v>
      </c>
    </row>
    <row r="8" spans="1:11" ht="12.75">
      <c r="A8" s="53"/>
      <c r="B8" s="53" t="s">
        <v>6</v>
      </c>
      <c r="C8" s="53" t="s">
        <v>1</v>
      </c>
      <c r="D8" s="54" t="s">
        <v>7</v>
      </c>
      <c r="E8" s="55" t="s">
        <v>8</v>
      </c>
      <c r="F8" s="55" t="s">
        <v>9</v>
      </c>
      <c r="G8" s="55" t="s">
        <v>10</v>
      </c>
      <c r="H8" s="56" t="s">
        <v>11</v>
      </c>
      <c r="I8" s="61">
        <f>0.0201/2</f>
        <v>0.01005</v>
      </c>
      <c r="J8" s="80"/>
      <c r="K8" s="68" t="s">
        <v>41</v>
      </c>
    </row>
    <row r="9" spans="1:11" ht="12.75">
      <c r="A9" s="53" t="s">
        <v>12</v>
      </c>
      <c r="B9" s="53" t="s">
        <v>13</v>
      </c>
      <c r="C9" s="53" t="s">
        <v>14</v>
      </c>
      <c r="D9" s="58" t="s">
        <v>15</v>
      </c>
      <c r="E9" s="59">
        <v>375</v>
      </c>
      <c r="F9" s="59">
        <v>675</v>
      </c>
      <c r="G9" s="59">
        <v>480</v>
      </c>
      <c r="H9" s="60">
        <f>SUM(E9:G9)</f>
        <v>1530</v>
      </c>
      <c r="I9" s="71" t="s">
        <v>50</v>
      </c>
      <c r="J9" s="80"/>
      <c r="K9" s="57" t="s">
        <v>44</v>
      </c>
    </row>
    <row r="10" spans="1:11" ht="12.75">
      <c r="A10" s="62"/>
      <c r="B10" s="63">
        <v>40592</v>
      </c>
      <c r="C10" s="62" t="s">
        <v>17</v>
      </c>
      <c r="D10" s="64" t="s">
        <v>18</v>
      </c>
      <c r="E10" s="65" t="s">
        <v>19</v>
      </c>
      <c r="F10" s="65" t="s">
        <v>20</v>
      </c>
      <c r="G10" s="65" t="s">
        <v>21</v>
      </c>
      <c r="H10" s="66"/>
      <c r="I10" s="67" t="s">
        <v>51</v>
      </c>
      <c r="J10" s="81"/>
      <c r="K10" s="69" t="s">
        <v>16</v>
      </c>
    </row>
    <row r="11" spans="1:11" ht="12.75">
      <c r="A11" s="19"/>
      <c r="B11" s="20"/>
      <c r="C11" s="19"/>
      <c r="D11" s="21"/>
      <c r="E11" s="22"/>
      <c r="F11" s="22"/>
      <c r="G11" s="22"/>
      <c r="H11" s="23"/>
      <c r="I11" s="22"/>
      <c r="J11" s="24"/>
      <c r="K11" s="24"/>
    </row>
    <row r="12" spans="1:11" ht="12.75">
      <c r="A12" s="19" t="s">
        <v>22</v>
      </c>
      <c r="B12" s="25"/>
      <c r="C12" s="19"/>
      <c r="D12" s="26"/>
      <c r="E12" s="27"/>
      <c r="F12" s="27"/>
      <c r="G12" s="27"/>
      <c r="H12" s="28"/>
      <c r="I12" s="27"/>
      <c r="J12" s="30"/>
      <c r="K12" s="29"/>
    </row>
    <row r="13" spans="1:11" ht="12.75">
      <c r="A13" s="19"/>
      <c r="B13" s="25"/>
      <c r="C13" s="19"/>
      <c r="D13" s="26"/>
      <c r="E13" s="27"/>
      <c r="F13" s="27"/>
      <c r="G13" s="27"/>
      <c r="H13" s="28"/>
      <c r="I13" s="27"/>
      <c r="J13" s="30"/>
      <c r="K13" s="29"/>
    </row>
    <row r="14" spans="1:11" ht="12.75">
      <c r="A14" s="31" t="s">
        <v>23</v>
      </c>
      <c r="B14" s="32"/>
      <c r="C14" s="31"/>
      <c r="D14" s="26"/>
      <c r="E14" s="27"/>
      <c r="F14" s="27"/>
      <c r="G14" s="27"/>
      <c r="H14" s="28"/>
      <c r="I14" s="27"/>
      <c r="J14" s="30"/>
      <c r="K14" s="29"/>
    </row>
    <row r="15" spans="1:11" ht="12.75">
      <c r="A15" s="33" t="s">
        <v>30</v>
      </c>
      <c r="B15" s="34">
        <v>25959</v>
      </c>
      <c r="C15" s="35">
        <f>B15*1.1</f>
        <v>28554.9</v>
      </c>
      <c r="D15" s="26">
        <f>ROUNDUP(B15*1.15,-3)</f>
        <v>30000</v>
      </c>
      <c r="E15" s="27">
        <f aca="true" t="shared" si="0" ref="E15:E23">$E$9</f>
        <v>375</v>
      </c>
      <c r="F15" s="27">
        <f aca="true" t="shared" si="1" ref="F15:F23">$F$9</f>
        <v>675</v>
      </c>
      <c r="G15" s="27">
        <f aca="true" t="shared" si="2" ref="G15:G23">$G$9</f>
        <v>480</v>
      </c>
      <c r="H15" s="28">
        <f>SUM(E15:G15)</f>
        <v>1530</v>
      </c>
      <c r="I15" s="27">
        <f>($I$8*D15*1.4)</f>
        <v>422.09999999999997</v>
      </c>
      <c r="J15" s="30">
        <f>H15+I15</f>
        <v>1952.1</v>
      </c>
      <c r="K15" s="29">
        <f>ROUNDUP(J15,-1)</f>
        <v>1960</v>
      </c>
    </row>
    <row r="16" spans="1:12" ht="12.75">
      <c r="A16" s="33" t="s">
        <v>31</v>
      </c>
      <c r="B16" s="34">
        <v>52634</v>
      </c>
      <c r="C16" s="35">
        <f>B16*1.1</f>
        <v>57897.4</v>
      </c>
      <c r="D16" s="26">
        <f>ROUNDUP(B16*1.15,-3)</f>
        <v>61000</v>
      </c>
      <c r="E16" s="27">
        <f t="shared" si="0"/>
        <v>375</v>
      </c>
      <c r="F16" s="27">
        <f t="shared" si="1"/>
        <v>675</v>
      </c>
      <c r="G16" s="27">
        <f t="shared" si="2"/>
        <v>480</v>
      </c>
      <c r="H16" s="28">
        <f aca="true" t="shared" si="3" ref="H16:H22">SUM(E16:G16)</f>
        <v>1530</v>
      </c>
      <c r="I16" s="27">
        <f>($I$8*D16*1.4)</f>
        <v>858.2699999999999</v>
      </c>
      <c r="J16" s="30">
        <f>H16+I16</f>
        <v>2388.27</v>
      </c>
      <c r="K16" s="29">
        <f>ROUNDUP(J16,-1)</f>
        <v>2390</v>
      </c>
      <c r="L16" s="27"/>
    </row>
    <row r="17" spans="1:12" ht="12.75">
      <c r="A17" s="33" t="s">
        <v>24</v>
      </c>
      <c r="B17" s="36">
        <f>SUM(B15:B16)</f>
        <v>78593</v>
      </c>
      <c r="C17" s="36">
        <f>SUM(C15:C16)</f>
        <v>86452.3</v>
      </c>
      <c r="D17" s="26"/>
      <c r="E17" s="37">
        <f aca="true" t="shared" si="4" ref="E17:K17">SUM(E15:E16)</f>
        <v>750</v>
      </c>
      <c r="F17" s="37">
        <f t="shared" si="4"/>
        <v>1350</v>
      </c>
      <c r="G17" s="37">
        <f t="shared" si="4"/>
        <v>960</v>
      </c>
      <c r="H17" s="38">
        <f t="shared" si="4"/>
        <v>3060</v>
      </c>
      <c r="I17" s="37">
        <f t="shared" si="4"/>
        <v>1280.37</v>
      </c>
      <c r="J17" s="37">
        <f t="shared" si="4"/>
        <v>4340.37</v>
      </c>
      <c r="K17" s="39">
        <f t="shared" si="4"/>
        <v>4350</v>
      </c>
      <c r="L17" s="27"/>
    </row>
    <row r="18" spans="1:12" ht="12.75">
      <c r="A18" s="33"/>
      <c r="B18" s="34"/>
      <c r="D18" s="26"/>
      <c r="E18" s="27"/>
      <c r="F18" s="27"/>
      <c r="G18" s="27"/>
      <c r="H18" s="28"/>
      <c r="I18" s="27"/>
      <c r="J18" s="30"/>
      <c r="K18" s="29"/>
      <c r="L18" s="27"/>
    </row>
    <row r="19" spans="1:12" ht="12.75">
      <c r="A19" s="40" t="s">
        <v>25</v>
      </c>
      <c r="B19" s="32"/>
      <c r="C19" s="31"/>
      <c r="D19" s="26"/>
      <c r="E19" s="27"/>
      <c r="F19" s="27"/>
      <c r="G19" s="27"/>
      <c r="H19" s="28"/>
      <c r="I19" s="27"/>
      <c r="J19" s="30"/>
      <c r="K19" s="29"/>
      <c r="L19" s="27"/>
    </row>
    <row r="20" spans="1:12" ht="12.75">
      <c r="A20" s="41" t="s">
        <v>37</v>
      </c>
      <c r="B20" s="42">
        <v>62700</v>
      </c>
      <c r="C20" s="35">
        <f>B20*1.1</f>
        <v>68970</v>
      </c>
      <c r="D20" s="26">
        <f>ROUNDUP(B20*1.15,-3)</f>
        <v>73000</v>
      </c>
      <c r="E20" s="27">
        <f t="shared" si="0"/>
        <v>375</v>
      </c>
      <c r="F20" s="27">
        <f t="shared" si="1"/>
        <v>675</v>
      </c>
      <c r="G20" s="27">
        <f t="shared" si="2"/>
        <v>480</v>
      </c>
      <c r="H20" s="28">
        <f t="shared" si="3"/>
        <v>1530</v>
      </c>
      <c r="I20" s="27">
        <f>($I$8*D20*1.4)</f>
        <v>1027.11</v>
      </c>
      <c r="J20" s="30">
        <f>H20+I20</f>
        <v>2557.1099999999997</v>
      </c>
      <c r="K20" s="29">
        <f>ROUNDUP(J20,-1)</f>
        <v>2560</v>
      </c>
      <c r="L20" s="27"/>
    </row>
    <row r="21" spans="1:12" ht="12.75">
      <c r="A21" s="41" t="s">
        <v>38</v>
      </c>
      <c r="B21" s="42">
        <v>4826</v>
      </c>
      <c r="C21" s="35">
        <f>B21*1.1</f>
        <v>5308.6</v>
      </c>
      <c r="D21" s="26">
        <f>ROUNDUP(B21*1.15,-3)</f>
        <v>6000</v>
      </c>
      <c r="E21" s="27">
        <f t="shared" si="0"/>
        <v>375</v>
      </c>
      <c r="F21" s="27">
        <f t="shared" si="1"/>
        <v>675</v>
      </c>
      <c r="G21" s="27">
        <f t="shared" si="2"/>
        <v>480</v>
      </c>
      <c r="H21" s="28">
        <f t="shared" si="3"/>
        <v>1530</v>
      </c>
      <c r="I21" s="27">
        <f>($I$8*D21*1.4)</f>
        <v>84.41999999999999</v>
      </c>
      <c r="J21" s="30">
        <f>H21+I21</f>
        <v>1614.42</v>
      </c>
      <c r="K21" s="29">
        <f>ROUNDUP(J21,-1)</f>
        <v>1620</v>
      </c>
      <c r="L21" s="27"/>
    </row>
    <row r="22" spans="1:12" ht="12.75">
      <c r="A22" s="41" t="s">
        <v>40</v>
      </c>
      <c r="B22" s="42">
        <v>76</v>
      </c>
      <c r="C22" s="35">
        <f>B22*1.1</f>
        <v>83.60000000000001</v>
      </c>
      <c r="D22" s="26">
        <f>ROUNDUP(B22*1.15,-3)</f>
        <v>1000</v>
      </c>
      <c r="E22" s="27">
        <f t="shared" si="0"/>
        <v>375</v>
      </c>
      <c r="F22" s="27">
        <f t="shared" si="1"/>
        <v>675</v>
      </c>
      <c r="G22" s="27">
        <f t="shared" si="2"/>
        <v>480</v>
      </c>
      <c r="H22" s="28">
        <f t="shared" si="3"/>
        <v>1530</v>
      </c>
      <c r="I22" s="27">
        <f>($I$8*D22*1.4)</f>
        <v>14.07</v>
      </c>
      <c r="J22" s="30">
        <f>H22+I22</f>
        <v>1544.07</v>
      </c>
      <c r="K22" s="29">
        <f>ROUNDUP(J22,-1)</f>
        <v>1550</v>
      </c>
      <c r="L22" s="27"/>
    </row>
    <row r="23" spans="1:12" ht="12.75">
      <c r="A23" s="41" t="s">
        <v>39</v>
      </c>
      <c r="B23" s="42">
        <v>29314</v>
      </c>
      <c r="C23" s="35">
        <f>B23*1.1</f>
        <v>32245.4</v>
      </c>
      <c r="D23" s="26">
        <f>ROUNDUP(B23*1.15,-3)</f>
        <v>34000</v>
      </c>
      <c r="E23" s="27">
        <f t="shared" si="0"/>
        <v>375</v>
      </c>
      <c r="F23" s="27">
        <f t="shared" si="1"/>
        <v>675</v>
      </c>
      <c r="G23" s="27">
        <f t="shared" si="2"/>
        <v>480</v>
      </c>
      <c r="H23" s="28">
        <f>SUM(E23:G23)</f>
        <v>1530</v>
      </c>
      <c r="I23" s="27">
        <f>($I$8*D23*1.4)</f>
        <v>478.37999999999994</v>
      </c>
      <c r="J23" s="30">
        <f>H23+I23</f>
        <v>2008.3799999999999</v>
      </c>
      <c r="K23" s="29">
        <f>ROUNDUP(J23,-1)</f>
        <v>2010</v>
      </c>
      <c r="L23" s="27"/>
    </row>
    <row r="24" spans="1:12" ht="12.75">
      <c r="A24" s="41" t="s">
        <v>26</v>
      </c>
      <c r="B24" s="43">
        <f>SUM(B20:B23)</f>
        <v>96916</v>
      </c>
      <c r="C24" s="44">
        <f>SUM(C20:C23)</f>
        <v>106607.6</v>
      </c>
      <c r="D24" s="26"/>
      <c r="E24" s="37">
        <f aca="true" t="shared" si="5" ref="E24:K24">SUM(E20:E23)</f>
        <v>1500</v>
      </c>
      <c r="F24" s="37">
        <f t="shared" si="5"/>
        <v>2700</v>
      </c>
      <c r="G24" s="37">
        <f t="shared" si="5"/>
        <v>1920</v>
      </c>
      <c r="H24" s="38">
        <f t="shared" si="5"/>
        <v>6120</v>
      </c>
      <c r="I24" s="37">
        <f t="shared" si="5"/>
        <v>1603.9799999999998</v>
      </c>
      <c r="J24" s="37">
        <f t="shared" si="5"/>
        <v>7723.98</v>
      </c>
      <c r="K24" s="39">
        <f t="shared" si="5"/>
        <v>7740</v>
      </c>
      <c r="L24" s="27"/>
    </row>
    <row r="25" spans="1:12" ht="12.75">
      <c r="A25" s="41"/>
      <c r="B25" s="42"/>
      <c r="C25" s="45"/>
      <c r="D25" s="26"/>
      <c r="E25" s="27"/>
      <c r="F25" s="27"/>
      <c r="G25" s="27"/>
      <c r="H25" s="28"/>
      <c r="I25" s="27"/>
      <c r="J25" s="30"/>
      <c r="K25" s="29"/>
      <c r="L25" s="27"/>
    </row>
    <row r="26" spans="1:12" ht="12.75">
      <c r="A26" s="40" t="s">
        <v>27</v>
      </c>
      <c r="B26" s="34"/>
      <c r="D26" s="26"/>
      <c r="E26" s="27"/>
      <c r="F26" s="27"/>
      <c r="G26" s="27"/>
      <c r="H26" s="28"/>
      <c r="I26" s="27"/>
      <c r="J26" s="30"/>
      <c r="K26" s="29"/>
      <c r="L26" s="27"/>
    </row>
    <row r="27" spans="1:12" ht="12.75">
      <c r="A27" s="33" t="s">
        <v>32</v>
      </c>
      <c r="B27" s="34">
        <v>174</v>
      </c>
      <c r="C27" s="35">
        <f aca="true" t="shared" si="6" ref="C27:C33">B27*1.1</f>
        <v>191.4</v>
      </c>
      <c r="D27" s="26">
        <f aca="true" t="shared" si="7" ref="D27:D33">ROUNDUP(B27*1.15,-3)</f>
        <v>1000</v>
      </c>
      <c r="E27" s="27">
        <f aca="true" t="shared" si="8" ref="E27:E33">$E$9</f>
        <v>375</v>
      </c>
      <c r="F27" s="27">
        <f aca="true" t="shared" si="9" ref="F27:F33">$F$9</f>
        <v>675</v>
      </c>
      <c r="G27" s="27">
        <f aca="true" t="shared" si="10" ref="G27:G33">$G$9</f>
        <v>480</v>
      </c>
      <c r="H27" s="28">
        <f>SUM(E27:G27)</f>
        <v>1530</v>
      </c>
      <c r="I27" s="27">
        <f aca="true" t="shared" si="11" ref="I27:I33">($I$8*D27*1.4)</f>
        <v>14.07</v>
      </c>
      <c r="J27" s="30">
        <f aca="true" t="shared" si="12" ref="J27:J33">H27+I27</f>
        <v>1544.07</v>
      </c>
      <c r="K27" s="29">
        <f aca="true" t="shared" si="13" ref="K27:K33">ROUNDUP(J27,-1)</f>
        <v>1550</v>
      </c>
      <c r="L27" s="27"/>
    </row>
    <row r="28" spans="1:12" ht="12.75">
      <c r="A28" s="33" t="s">
        <v>33</v>
      </c>
      <c r="B28" s="34">
        <v>1348</v>
      </c>
      <c r="C28" s="35">
        <f t="shared" si="6"/>
        <v>1482.8000000000002</v>
      </c>
      <c r="D28" s="26">
        <f t="shared" si="7"/>
        <v>2000</v>
      </c>
      <c r="E28" s="27">
        <f t="shared" si="8"/>
        <v>375</v>
      </c>
      <c r="F28" s="27">
        <f t="shared" si="9"/>
        <v>675</v>
      </c>
      <c r="G28" s="27">
        <f t="shared" si="10"/>
        <v>480</v>
      </c>
      <c r="H28" s="28">
        <f aca="true" t="shared" si="14" ref="H28:H33">SUM(E28:G28)</f>
        <v>1530</v>
      </c>
      <c r="I28" s="27">
        <f t="shared" si="11"/>
        <v>28.14</v>
      </c>
      <c r="J28" s="30">
        <f t="shared" si="12"/>
        <v>1558.14</v>
      </c>
      <c r="K28" s="29">
        <f t="shared" si="13"/>
        <v>1560</v>
      </c>
      <c r="L28" s="27"/>
    </row>
    <row r="29" spans="1:12" ht="12.75">
      <c r="A29" s="33" t="s">
        <v>43</v>
      </c>
      <c r="B29" s="34">
        <v>56</v>
      </c>
      <c r="C29" s="35">
        <f t="shared" si="6"/>
        <v>61.60000000000001</v>
      </c>
      <c r="D29" s="26">
        <f t="shared" si="7"/>
        <v>1000</v>
      </c>
      <c r="E29" s="27">
        <f t="shared" si="8"/>
        <v>375</v>
      </c>
      <c r="F29" s="27">
        <f t="shared" si="9"/>
        <v>675</v>
      </c>
      <c r="G29" s="27">
        <f t="shared" si="10"/>
        <v>480</v>
      </c>
      <c r="H29" s="28">
        <f t="shared" si="14"/>
        <v>1530</v>
      </c>
      <c r="I29" s="27">
        <f t="shared" si="11"/>
        <v>14.07</v>
      </c>
      <c r="J29" s="30">
        <f t="shared" si="12"/>
        <v>1544.07</v>
      </c>
      <c r="K29" s="29">
        <f t="shared" si="13"/>
        <v>1550</v>
      </c>
      <c r="L29" s="27"/>
    </row>
    <row r="30" spans="1:12" ht="12.75">
      <c r="A30" s="33" t="s">
        <v>34</v>
      </c>
      <c r="B30" s="34">
        <v>282</v>
      </c>
      <c r="C30" s="35">
        <f t="shared" si="6"/>
        <v>310.20000000000005</v>
      </c>
      <c r="D30" s="26">
        <f t="shared" si="7"/>
        <v>1000</v>
      </c>
      <c r="E30" s="27">
        <f t="shared" si="8"/>
        <v>375</v>
      </c>
      <c r="F30" s="27">
        <f t="shared" si="9"/>
        <v>675</v>
      </c>
      <c r="G30" s="27">
        <f t="shared" si="10"/>
        <v>480</v>
      </c>
      <c r="H30" s="28">
        <f t="shared" si="14"/>
        <v>1530</v>
      </c>
      <c r="I30" s="27">
        <f t="shared" si="11"/>
        <v>14.07</v>
      </c>
      <c r="J30" s="30">
        <f t="shared" si="12"/>
        <v>1544.07</v>
      </c>
      <c r="K30" s="29">
        <f t="shared" si="13"/>
        <v>1550</v>
      </c>
      <c r="L30" s="27"/>
    </row>
    <row r="31" spans="1:12" ht="12.75">
      <c r="A31" s="33" t="s">
        <v>54</v>
      </c>
      <c r="B31" s="34">
        <v>2311</v>
      </c>
      <c r="C31" s="35">
        <f t="shared" si="6"/>
        <v>2542.1000000000004</v>
      </c>
      <c r="D31" s="26">
        <f t="shared" si="7"/>
        <v>3000</v>
      </c>
      <c r="E31" s="27">
        <f t="shared" si="8"/>
        <v>375</v>
      </c>
      <c r="F31" s="27">
        <f t="shared" si="9"/>
        <v>675</v>
      </c>
      <c r="G31" s="27">
        <f t="shared" si="10"/>
        <v>480</v>
      </c>
      <c r="H31" s="28">
        <f t="shared" si="14"/>
        <v>1530</v>
      </c>
      <c r="I31" s="27">
        <f t="shared" si="11"/>
        <v>42.209999999999994</v>
      </c>
      <c r="J31" s="30">
        <f t="shared" si="12"/>
        <v>1572.21</v>
      </c>
      <c r="K31" s="29">
        <f t="shared" si="13"/>
        <v>1580</v>
      </c>
      <c r="L31" s="27"/>
    </row>
    <row r="32" spans="1:12" ht="12.75">
      <c r="A32" s="46" t="s">
        <v>35</v>
      </c>
      <c r="B32" s="47">
        <v>21602</v>
      </c>
      <c r="C32" s="35">
        <f t="shared" si="6"/>
        <v>23762.2</v>
      </c>
      <c r="D32" s="26">
        <f t="shared" si="7"/>
        <v>25000</v>
      </c>
      <c r="E32" s="27">
        <f t="shared" si="8"/>
        <v>375</v>
      </c>
      <c r="F32" s="27">
        <f t="shared" si="9"/>
        <v>675</v>
      </c>
      <c r="G32" s="27">
        <f t="shared" si="10"/>
        <v>480</v>
      </c>
      <c r="H32" s="28">
        <f t="shared" si="14"/>
        <v>1530</v>
      </c>
      <c r="I32" s="27">
        <f t="shared" si="11"/>
        <v>351.75</v>
      </c>
      <c r="J32" s="30">
        <f t="shared" si="12"/>
        <v>1881.75</v>
      </c>
      <c r="K32" s="29">
        <f t="shared" si="13"/>
        <v>1890</v>
      </c>
      <c r="L32" s="27"/>
    </row>
    <row r="33" spans="1:12" ht="12.75">
      <c r="A33" s="46" t="s">
        <v>36</v>
      </c>
      <c r="B33" s="48">
        <v>7</v>
      </c>
      <c r="C33" s="35">
        <f t="shared" si="6"/>
        <v>7.700000000000001</v>
      </c>
      <c r="D33" s="26">
        <f t="shared" si="7"/>
        <v>1000</v>
      </c>
      <c r="E33" s="27">
        <f t="shared" si="8"/>
        <v>375</v>
      </c>
      <c r="F33" s="27">
        <f t="shared" si="9"/>
        <v>675</v>
      </c>
      <c r="G33" s="27">
        <f t="shared" si="10"/>
        <v>480</v>
      </c>
      <c r="H33" s="28">
        <f t="shared" si="14"/>
        <v>1530</v>
      </c>
      <c r="I33" s="27">
        <f t="shared" si="11"/>
        <v>14.07</v>
      </c>
      <c r="J33" s="30">
        <f t="shared" si="12"/>
        <v>1544.07</v>
      </c>
      <c r="K33" s="29">
        <f t="shared" si="13"/>
        <v>1550</v>
      </c>
      <c r="L33" s="27"/>
    </row>
    <row r="34" spans="1:12" ht="12.75">
      <c r="A34" s="46" t="s">
        <v>28</v>
      </c>
      <c r="B34" s="36">
        <f aca="true" t="shared" si="15" ref="B34:K34">SUM(B27:B33)</f>
        <v>25780</v>
      </c>
      <c r="C34" s="49">
        <f t="shared" si="15"/>
        <v>28358.000000000004</v>
      </c>
      <c r="D34" s="49">
        <f t="shared" si="15"/>
        <v>34000</v>
      </c>
      <c r="E34" s="37">
        <f t="shared" si="15"/>
        <v>2625</v>
      </c>
      <c r="F34" s="37">
        <f t="shared" si="15"/>
        <v>4725</v>
      </c>
      <c r="G34" s="37">
        <f t="shared" si="15"/>
        <v>3360</v>
      </c>
      <c r="H34" s="38">
        <f t="shared" si="15"/>
        <v>10710</v>
      </c>
      <c r="I34" s="37">
        <f t="shared" si="15"/>
        <v>478.38</v>
      </c>
      <c r="J34" s="37">
        <f t="shared" si="15"/>
        <v>11188.38</v>
      </c>
      <c r="K34" s="39">
        <f t="shared" si="15"/>
        <v>11230</v>
      </c>
      <c r="L34" s="27"/>
    </row>
    <row r="35" spans="1:12" ht="12.75">
      <c r="A35" s="33"/>
      <c r="B35" s="34"/>
      <c r="E35" s="27"/>
      <c r="F35" s="27"/>
      <c r="G35" s="27"/>
      <c r="H35" s="28"/>
      <c r="I35" s="27"/>
      <c r="J35" s="27"/>
      <c r="K35" s="29"/>
      <c r="L35" s="27"/>
    </row>
    <row r="36" spans="1:12" ht="13.5" thickBot="1">
      <c r="A36" s="33" t="s">
        <v>29</v>
      </c>
      <c r="B36" s="72">
        <f>SUM(B13:B35)/2</f>
        <v>201289</v>
      </c>
      <c r="C36" s="72">
        <f aca="true" t="shared" si="16" ref="C36:K36">SUM(C13:C35)/2</f>
        <v>221417.90000000002</v>
      </c>
      <c r="D36" s="72">
        <f t="shared" si="16"/>
        <v>136500</v>
      </c>
      <c r="E36" s="72">
        <f t="shared" si="16"/>
        <v>4875</v>
      </c>
      <c r="F36" s="72">
        <f t="shared" si="16"/>
        <v>8775</v>
      </c>
      <c r="G36" s="72">
        <f t="shared" si="16"/>
        <v>6240</v>
      </c>
      <c r="H36" s="72">
        <f t="shared" si="16"/>
        <v>19890</v>
      </c>
      <c r="I36" s="72">
        <f t="shared" si="16"/>
        <v>3362.729999999999</v>
      </c>
      <c r="J36" s="72">
        <f t="shared" si="16"/>
        <v>23252.729999999996</v>
      </c>
      <c r="K36" s="72">
        <f t="shared" si="16"/>
        <v>23320</v>
      </c>
      <c r="L36" s="73"/>
    </row>
    <row r="37" spans="1:12" ht="13.5" thickTop="1">
      <c r="A37" s="33"/>
      <c r="B37" s="34"/>
      <c r="E37" s="27"/>
      <c r="F37" s="27"/>
      <c r="G37" s="27"/>
      <c r="H37" s="28"/>
      <c r="I37" s="27"/>
      <c r="J37" s="30"/>
      <c r="K37" s="29"/>
      <c r="L37" s="27"/>
    </row>
    <row r="38" spans="1:2" ht="12.75">
      <c r="A38" s="33"/>
      <c r="B38" s="34"/>
    </row>
    <row r="39" spans="1:2" ht="12.75">
      <c r="A39" s="33"/>
      <c r="B39" s="34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</sheetData>
  <mergeCells count="2">
    <mergeCell ref="E7:H7"/>
    <mergeCell ref="J7:J10"/>
  </mergeCells>
  <printOptions/>
  <pageMargins left="0.75" right="0.75" top="1" bottom="1" header="0.5" footer="0.5"/>
  <pageSetup fitToHeight="1" fitToWidth="1" horizontalDpi="600" verticalDpi="600" orientation="landscape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workbookViewId="0" topLeftCell="A3">
      <selection activeCell="I36" sqref="I36"/>
    </sheetView>
  </sheetViews>
  <sheetFormatPr defaultColWidth="9.140625" defaultRowHeight="12.75"/>
  <cols>
    <col min="1" max="1" width="36.28125" style="0" customWidth="1"/>
    <col min="2" max="2" width="10.8515625" style="0" bestFit="1" customWidth="1"/>
    <col min="3" max="3" width="9.7109375" style="0" bestFit="1" customWidth="1"/>
    <col min="4" max="4" width="9.421875" style="0" customWidth="1"/>
    <col min="5" max="5" width="10.7109375" style="0" bestFit="1" customWidth="1"/>
    <col min="6" max="6" width="12.00390625" style="0" bestFit="1" customWidth="1"/>
    <col min="7" max="7" width="10.421875" style="0" bestFit="1" customWidth="1"/>
    <col min="8" max="8" width="10.140625" style="0" customWidth="1"/>
    <col min="9" max="9" width="13.00390625" style="0" bestFit="1" customWidth="1"/>
    <col min="10" max="10" width="11.421875" style="0" customWidth="1"/>
    <col min="11" max="11" width="10.421875" style="0" bestFit="1" customWidth="1"/>
    <col min="12" max="12" width="4.421875" style="0" customWidth="1"/>
  </cols>
  <sheetData>
    <row r="1" spans="1:11" ht="12.75">
      <c r="A1" s="1" t="s">
        <v>0</v>
      </c>
      <c r="B1" s="2"/>
      <c r="C1" s="2"/>
      <c r="D1" s="3"/>
      <c r="E1" s="4"/>
      <c r="F1" s="4"/>
      <c r="G1" s="4"/>
      <c r="H1" s="5"/>
      <c r="I1" s="6"/>
      <c r="J1" s="6"/>
      <c r="K1" s="6"/>
    </row>
    <row r="2" spans="1:11" ht="12.75">
      <c r="A2" s="7" t="s">
        <v>47</v>
      </c>
      <c r="B2" s="8"/>
      <c r="C2" s="8"/>
      <c r="D2" s="9"/>
      <c r="E2" s="10"/>
      <c r="F2" s="10"/>
      <c r="G2" s="10"/>
      <c r="H2" s="11"/>
      <c r="I2" s="12"/>
      <c r="J2" s="12"/>
      <c r="K2" s="6"/>
    </row>
    <row r="3" spans="1:11" ht="12.75">
      <c r="A3" s="7" t="s">
        <v>52</v>
      </c>
      <c r="B3" s="8"/>
      <c r="C3" s="8"/>
      <c r="D3" s="9"/>
      <c r="E3" s="10"/>
      <c r="F3" s="10"/>
      <c r="G3" s="10"/>
      <c r="H3" s="11"/>
      <c r="I3" s="12"/>
      <c r="J3" s="12"/>
      <c r="K3" s="6"/>
    </row>
    <row r="4" spans="1:11" ht="12.75">
      <c r="A4" s="7" t="s">
        <v>55</v>
      </c>
      <c r="B4" s="8"/>
      <c r="C4" s="8"/>
      <c r="D4" s="9"/>
      <c r="E4" s="10"/>
      <c r="F4" s="10"/>
      <c r="G4" s="10"/>
      <c r="H4" s="11"/>
      <c r="I4" s="12"/>
      <c r="J4" s="12"/>
      <c r="K4" s="6"/>
    </row>
    <row r="5" spans="1:11" ht="12.75">
      <c r="A5" s="7"/>
      <c r="B5" s="13"/>
      <c r="C5" s="13"/>
      <c r="D5" s="9"/>
      <c r="E5" s="10"/>
      <c r="F5" s="10"/>
      <c r="G5" s="10"/>
      <c r="H5" s="11"/>
      <c r="I5" s="12"/>
      <c r="J5" s="12"/>
      <c r="K5" s="6"/>
    </row>
    <row r="6" spans="1:11" ht="12.75">
      <c r="A6" s="7"/>
      <c r="B6" s="14"/>
      <c r="C6" s="14"/>
      <c r="D6" s="9"/>
      <c r="E6" s="15"/>
      <c r="F6" s="15"/>
      <c r="G6" s="15"/>
      <c r="H6" s="16"/>
      <c r="I6" s="17"/>
      <c r="J6" s="17"/>
      <c r="K6" s="18"/>
    </row>
    <row r="7" spans="1:11" ht="12.75">
      <c r="A7" s="50"/>
      <c r="B7" s="50" t="s">
        <v>1</v>
      </c>
      <c r="C7" s="50" t="s">
        <v>2</v>
      </c>
      <c r="D7" s="51" t="s">
        <v>3</v>
      </c>
      <c r="E7" s="77" t="s">
        <v>45</v>
      </c>
      <c r="F7" s="78"/>
      <c r="G7" s="78"/>
      <c r="H7" s="78"/>
      <c r="I7" s="52" t="s">
        <v>5</v>
      </c>
      <c r="J7" s="82" t="s">
        <v>42</v>
      </c>
      <c r="K7" s="52" t="s">
        <v>46</v>
      </c>
    </row>
    <row r="8" spans="1:11" ht="12.75">
      <c r="A8" s="53"/>
      <c r="B8" s="53" t="s">
        <v>6</v>
      </c>
      <c r="C8" s="53" t="s">
        <v>1</v>
      </c>
      <c r="D8" s="54" t="s">
        <v>7</v>
      </c>
      <c r="E8" s="55" t="s">
        <v>8</v>
      </c>
      <c r="F8" s="55" t="s">
        <v>9</v>
      </c>
      <c r="G8" s="55" t="s">
        <v>10</v>
      </c>
      <c r="H8" s="56" t="s">
        <v>11</v>
      </c>
      <c r="I8" s="61">
        <v>0.0201</v>
      </c>
      <c r="J8" s="83"/>
      <c r="K8" s="68" t="s">
        <v>41</v>
      </c>
    </row>
    <row r="9" spans="1:11" ht="12.75">
      <c r="A9" s="53" t="s">
        <v>12</v>
      </c>
      <c r="B9" s="53" t="s">
        <v>13</v>
      </c>
      <c r="C9" s="53" t="s">
        <v>14</v>
      </c>
      <c r="D9" s="58" t="s">
        <v>15</v>
      </c>
      <c r="E9" s="59">
        <v>475</v>
      </c>
      <c r="F9" s="59">
        <v>1350</v>
      </c>
      <c r="G9" s="59">
        <v>960</v>
      </c>
      <c r="H9" s="60">
        <f>SUM(E9:G9)</f>
        <v>2785</v>
      </c>
      <c r="I9" s="71" t="s">
        <v>50</v>
      </c>
      <c r="J9" s="83"/>
      <c r="K9" s="57" t="s">
        <v>44</v>
      </c>
    </row>
    <row r="10" spans="1:11" ht="12.75">
      <c r="A10" s="62"/>
      <c r="B10" s="63">
        <v>40592</v>
      </c>
      <c r="C10" s="62" t="s">
        <v>17</v>
      </c>
      <c r="D10" s="64" t="s">
        <v>18</v>
      </c>
      <c r="E10" s="65" t="s">
        <v>19</v>
      </c>
      <c r="F10" s="65" t="s">
        <v>20</v>
      </c>
      <c r="G10" s="65" t="s">
        <v>21</v>
      </c>
      <c r="H10" s="66"/>
      <c r="I10" s="67" t="s">
        <v>51</v>
      </c>
      <c r="J10" s="84"/>
      <c r="K10" s="69" t="s">
        <v>49</v>
      </c>
    </row>
    <row r="11" spans="1:11" ht="12.75">
      <c r="A11" s="19"/>
      <c r="B11" s="20"/>
      <c r="C11" s="19"/>
      <c r="D11" s="21"/>
      <c r="E11" s="22"/>
      <c r="F11" s="22"/>
      <c r="G11" s="22"/>
      <c r="H11" s="23"/>
      <c r="I11" s="22"/>
      <c r="J11" s="24"/>
      <c r="K11" s="24"/>
    </row>
    <row r="12" spans="1:11" ht="12.75">
      <c r="A12" s="19" t="s">
        <v>22</v>
      </c>
      <c r="B12" s="25"/>
      <c r="C12" s="19"/>
      <c r="D12" s="26"/>
      <c r="E12" s="27"/>
      <c r="F12" s="27"/>
      <c r="G12" s="27"/>
      <c r="H12" s="28"/>
      <c r="I12" s="27"/>
      <c r="J12" s="30"/>
      <c r="K12" s="29"/>
    </row>
    <row r="13" spans="1:11" ht="12.75">
      <c r="A13" s="19"/>
      <c r="B13" s="25"/>
      <c r="C13" s="19"/>
      <c r="D13" s="26"/>
      <c r="E13" s="27"/>
      <c r="F13" s="27"/>
      <c r="G13" s="27"/>
      <c r="H13" s="28"/>
      <c r="I13" s="27"/>
      <c r="J13" s="30"/>
      <c r="K13" s="29"/>
    </row>
    <row r="14" spans="1:11" ht="12.75">
      <c r="A14" s="31" t="s">
        <v>23</v>
      </c>
      <c r="B14" s="32"/>
      <c r="C14" s="31"/>
      <c r="D14" s="26"/>
      <c r="E14" s="27"/>
      <c r="F14" s="27"/>
      <c r="G14" s="27"/>
      <c r="H14" s="28"/>
      <c r="I14" s="27"/>
      <c r="J14" s="30"/>
      <c r="K14" s="29"/>
    </row>
    <row r="15" spans="1:11" ht="12.75">
      <c r="A15" s="33" t="s">
        <v>30</v>
      </c>
      <c r="B15" s="34">
        <v>25959</v>
      </c>
      <c r="C15" s="35">
        <f>B15*1.1</f>
        <v>28554.9</v>
      </c>
      <c r="D15" s="26">
        <f>ROUNDUP(B15*1.15,-3)</f>
        <v>30000</v>
      </c>
      <c r="E15" s="27">
        <f>$E$9</f>
        <v>475</v>
      </c>
      <c r="F15" s="27">
        <f>$F$9</f>
        <v>1350</v>
      </c>
      <c r="G15" s="27">
        <f>$G$9</f>
        <v>960</v>
      </c>
      <c r="H15" s="28">
        <f>SUM(E15:G15)</f>
        <v>2785</v>
      </c>
      <c r="I15" s="27">
        <f>($I$8*1.4)*D15</f>
        <v>844.1999999999999</v>
      </c>
      <c r="J15" s="30">
        <f>SUM(H15:I15)</f>
        <v>3629.2</v>
      </c>
      <c r="K15" s="29">
        <f>ROUNDUP(J15,-1)</f>
        <v>3630</v>
      </c>
    </row>
    <row r="16" spans="1:12" ht="12.75">
      <c r="A16" s="33" t="s">
        <v>31</v>
      </c>
      <c r="B16" s="34">
        <v>52634</v>
      </c>
      <c r="C16" s="35">
        <f>B16*1.1</f>
        <v>57897.4</v>
      </c>
      <c r="D16" s="26">
        <f>ROUNDUP(B16*1.15,-3)</f>
        <v>61000</v>
      </c>
      <c r="E16" s="27">
        <f aca="true" t="shared" si="0" ref="E16:E33">$E$9</f>
        <v>475</v>
      </c>
      <c r="F16" s="27">
        <f>$F$9</f>
        <v>1350</v>
      </c>
      <c r="G16" s="27">
        <f>$G$9</f>
        <v>960</v>
      </c>
      <c r="H16" s="28">
        <f>SUM(E16:G16)</f>
        <v>2785</v>
      </c>
      <c r="I16" s="27">
        <f>($I$8*1.4)*D16</f>
        <v>1716.54</v>
      </c>
      <c r="J16" s="30">
        <f aca="true" t="shared" si="1" ref="J16:J33">SUM(H16:I16)</f>
        <v>4501.54</v>
      </c>
      <c r="K16" s="29">
        <f>ROUNDUP(J16,-1)</f>
        <v>4510</v>
      </c>
      <c r="L16" s="27"/>
    </row>
    <row r="17" spans="1:12" ht="12.75">
      <c r="A17" s="33" t="s">
        <v>24</v>
      </c>
      <c r="B17" s="36">
        <f>SUM(B15:B16)</f>
        <v>78593</v>
      </c>
      <c r="C17" s="36">
        <f>SUM(C15:C16)</f>
        <v>86452.3</v>
      </c>
      <c r="D17" s="70">
        <f>ROUNDUP(B17*1.1,-3)</f>
        <v>87000</v>
      </c>
      <c r="E17" s="37">
        <f aca="true" t="shared" si="2" ref="E17:K17">SUM(E15:E16)</f>
        <v>950</v>
      </c>
      <c r="F17" s="37">
        <f t="shared" si="2"/>
        <v>2700</v>
      </c>
      <c r="G17" s="37">
        <f t="shared" si="2"/>
        <v>1920</v>
      </c>
      <c r="H17" s="38">
        <f t="shared" si="2"/>
        <v>5570</v>
      </c>
      <c r="I17" s="37">
        <f t="shared" si="2"/>
        <v>2560.74</v>
      </c>
      <c r="J17" s="37">
        <f t="shared" si="2"/>
        <v>8130.74</v>
      </c>
      <c r="K17" s="39">
        <f t="shared" si="2"/>
        <v>8140</v>
      </c>
      <c r="L17" s="27"/>
    </row>
    <row r="18" spans="1:12" ht="12.75">
      <c r="A18" s="33"/>
      <c r="B18" s="34"/>
      <c r="D18" s="26"/>
      <c r="E18" s="27"/>
      <c r="F18" s="27"/>
      <c r="G18" s="27"/>
      <c r="H18" s="28"/>
      <c r="I18" s="27"/>
      <c r="J18" s="30"/>
      <c r="K18" s="29"/>
      <c r="L18" s="27"/>
    </row>
    <row r="19" spans="1:12" ht="12.75">
      <c r="A19" s="40" t="s">
        <v>25</v>
      </c>
      <c r="B19" s="32"/>
      <c r="C19" s="31"/>
      <c r="D19" s="26"/>
      <c r="E19" s="27"/>
      <c r="F19" s="27"/>
      <c r="G19" s="27"/>
      <c r="H19" s="28"/>
      <c r="I19" s="27"/>
      <c r="J19" s="30"/>
      <c r="K19" s="29"/>
      <c r="L19" s="27"/>
    </row>
    <row r="20" spans="1:12" ht="12.75">
      <c r="A20" s="41" t="s">
        <v>37</v>
      </c>
      <c r="B20" s="42">
        <v>62700</v>
      </c>
      <c r="C20" s="35">
        <f>B20*1.1</f>
        <v>68970</v>
      </c>
      <c r="D20" s="26">
        <f>ROUNDUP(B20*1.15,-3)</f>
        <v>73000</v>
      </c>
      <c r="E20" s="27">
        <f t="shared" si="0"/>
        <v>475</v>
      </c>
      <c r="F20" s="27">
        <f>$F$9</f>
        <v>1350</v>
      </c>
      <c r="G20" s="27">
        <f>$G$9</f>
        <v>960</v>
      </c>
      <c r="H20" s="28">
        <f>SUM(E20:G20)</f>
        <v>2785</v>
      </c>
      <c r="I20" s="27">
        <f>($I$8*1.4)*D20</f>
        <v>2054.22</v>
      </c>
      <c r="J20" s="30">
        <f t="shared" si="1"/>
        <v>4839.219999999999</v>
      </c>
      <c r="K20" s="29">
        <f>ROUNDUP(J20,-1)</f>
        <v>4840</v>
      </c>
      <c r="L20" s="27"/>
    </row>
    <row r="21" spans="1:12" ht="12.75">
      <c r="A21" s="41" t="s">
        <v>38</v>
      </c>
      <c r="B21" s="42">
        <v>4826</v>
      </c>
      <c r="C21" s="35">
        <f>B21*1.1</f>
        <v>5308.6</v>
      </c>
      <c r="D21" s="26">
        <f>ROUNDUP(B21*1.15,-3)</f>
        <v>6000</v>
      </c>
      <c r="E21" s="27">
        <f t="shared" si="0"/>
        <v>475</v>
      </c>
      <c r="F21" s="27">
        <f>$F$9</f>
        <v>1350</v>
      </c>
      <c r="G21" s="27">
        <f>$G$9</f>
        <v>960</v>
      </c>
      <c r="H21" s="28">
        <f>SUM(E21:G21)</f>
        <v>2785</v>
      </c>
      <c r="I21" s="27">
        <f>($I$8*1.4)*D21</f>
        <v>168.84</v>
      </c>
      <c r="J21" s="30">
        <f t="shared" si="1"/>
        <v>2953.84</v>
      </c>
      <c r="K21" s="29">
        <f>ROUNDUP(J21,-1)</f>
        <v>2960</v>
      </c>
      <c r="L21" s="27"/>
    </row>
    <row r="22" spans="1:12" ht="12.75">
      <c r="A22" s="41" t="s">
        <v>40</v>
      </c>
      <c r="B22" s="42">
        <v>76</v>
      </c>
      <c r="C22" s="35">
        <f>B22*1.1</f>
        <v>83.60000000000001</v>
      </c>
      <c r="D22" s="26">
        <f>ROUNDUP(B22*1.15,-3)</f>
        <v>1000</v>
      </c>
      <c r="E22" s="27">
        <f t="shared" si="0"/>
        <v>475</v>
      </c>
      <c r="F22" s="27">
        <f>$F$9</f>
        <v>1350</v>
      </c>
      <c r="G22" s="27">
        <f>$G$9</f>
        <v>960</v>
      </c>
      <c r="H22" s="28">
        <f>SUM(E22:G22)</f>
        <v>2785</v>
      </c>
      <c r="I22" s="27">
        <f>($I$8*1.4)*D22</f>
        <v>28.139999999999997</v>
      </c>
      <c r="J22" s="30">
        <f t="shared" si="1"/>
        <v>2813.14</v>
      </c>
      <c r="K22" s="29">
        <f>ROUNDUP(J22,-1)</f>
        <v>2820</v>
      </c>
      <c r="L22" s="27"/>
    </row>
    <row r="23" spans="1:12" ht="12.75">
      <c r="A23" s="41" t="s">
        <v>39</v>
      </c>
      <c r="B23" s="42">
        <v>29314</v>
      </c>
      <c r="C23" s="35">
        <f>B23*1.1</f>
        <v>32245.4</v>
      </c>
      <c r="D23" s="26">
        <f>ROUNDUP(B23*1.15,-3)</f>
        <v>34000</v>
      </c>
      <c r="E23" s="27">
        <f t="shared" si="0"/>
        <v>475</v>
      </c>
      <c r="F23" s="27">
        <f>$F$9</f>
        <v>1350</v>
      </c>
      <c r="G23" s="27">
        <f>$G$9</f>
        <v>960</v>
      </c>
      <c r="H23" s="28">
        <f>SUM(E23:G23)</f>
        <v>2785</v>
      </c>
      <c r="I23" s="27">
        <f>($I$8*1.4)*D23</f>
        <v>956.76</v>
      </c>
      <c r="J23" s="30">
        <f t="shared" si="1"/>
        <v>3741.76</v>
      </c>
      <c r="K23" s="29">
        <f>ROUNDUP(J23,-1)</f>
        <v>3750</v>
      </c>
      <c r="L23" s="27"/>
    </row>
    <row r="24" spans="1:12" ht="12.75">
      <c r="A24" s="41" t="s">
        <v>26</v>
      </c>
      <c r="B24" s="43">
        <f aca="true" t="shared" si="3" ref="B24:K24">SUM(B20:B23)</f>
        <v>96916</v>
      </c>
      <c r="C24" s="44">
        <f t="shared" si="3"/>
        <v>106607.6</v>
      </c>
      <c r="D24" s="44">
        <f t="shared" si="3"/>
        <v>114000</v>
      </c>
      <c r="E24" s="37">
        <f t="shared" si="3"/>
        <v>1900</v>
      </c>
      <c r="F24" s="37">
        <f t="shared" si="3"/>
        <v>5400</v>
      </c>
      <c r="G24" s="37">
        <f t="shared" si="3"/>
        <v>3840</v>
      </c>
      <c r="H24" s="38">
        <f t="shared" si="3"/>
        <v>11140</v>
      </c>
      <c r="I24" s="37">
        <f t="shared" si="3"/>
        <v>3207.96</v>
      </c>
      <c r="J24" s="37">
        <f t="shared" si="3"/>
        <v>14347.96</v>
      </c>
      <c r="K24" s="39">
        <f t="shared" si="3"/>
        <v>14370</v>
      </c>
      <c r="L24" s="27"/>
    </row>
    <row r="25" spans="1:12" ht="12.75">
      <c r="A25" s="41"/>
      <c r="B25" s="42"/>
      <c r="C25" s="45"/>
      <c r="D25" s="26"/>
      <c r="E25" s="27"/>
      <c r="F25" s="27"/>
      <c r="G25" s="27"/>
      <c r="H25" s="28"/>
      <c r="I25" s="27"/>
      <c r="J25" s="30"/>
      <c r="K25" s="29"/>
      <c r="L25" s="27"/>
    </row>
    <row r="26" spans="1:12" ht="12.75">
      <c r="A26" s="40" t="s">
        <v>27</v>
      </c>
      <c r="B26" s="34"/>
      <c r="D26" s="26"/>
      <c r="E26" s="27"/>
      <c r="F26" s="27"/>
      <c r="G26" s="27"/>
      <c r="H26" s="28"/>
      <c r="I26" s="27"/>
      <c r="J26" s="30"/>
      <c r="K26" s="29"/>
      <c r="L26" s="27"/>
    </row>
    <row r="27" spans="1:12" ht="12.75">
      <c r="A27" s="33" t="s">
        <v>32</v>
      </c>
      <c r="B27" s="34">
        <v>174</v>
      </c>
      <c r="C27" s="35">
        <f aca="true" t="shared" si="4" ref="C27:C33">B27*1.1</f>
        <v>191.4</v>
      </c>
      <c r="D27" s="26">
        <f aca="true" t="shared" si="5" ref="D27:D33">ROUNDUP(B27*1.15,-3)</f>
        <v>1000</v>
      </c>
      <c r="E27" s="27">
        <f t="shared" si="0"/>
        <v>475</v>
      </c>
      <c r="F27" s="27">
        <f aca="true" t="shared" si="6" ref="F27:F33">$F$9</f>
        <v>1350</v>
      </c>
      <c r="G27" s="27">
        <f aca="true" t="shared" si="7" ref="G27:G33">$G$9</f>
        <v>960</v>
      </c>
      <c r="H27" s="28">
        <f>SUM(E27:G27)</f>
        <v>2785</v>
      </c>
      <c r="I27" s="27">
        <f aca="true" t="shared" si="8" ref="I27:I33">($I$8*1.4)*D27</f>
        <v>28.139999999999997</v>
      </c>
      <c r="J27" s="30">
        <f t="shared" si="1"/>
        <v>2813.14</v>
      </c>
      <c r="K27" s="29">
        <f aca="true" t="shared" si="9" ref="K27:K33">ROUNDUP(J27,-1)</f>
        <v>2820</v>
      </c>
      <c r="L27" s="27"/>
    </row>
    <row r="28" spans="1:12" ht="12.75">
      <c r="A28" s="33" t="s">
        <v>33</v>
      </c>
      <c r="B28" s="34">
        <v>1348</v>
      </c>
      <c r="C28" s="35">
        <f t="shared" si="4"/>
        <v>1482.8000000000002</v>
      </c>
      <c r="D28" s="26">
        <f t="shared" si="5"/>
        <v>2000</v>
      </c>
      <c r="E28" s="27">
        <f t="shared" si="0"/>
        <v>475</v>
      </c>
      <c r="F28" s="27">
        <f t="shared" si="6"/>
        <v>1350</v>
      </c>
      <c r="G28" s="27">
        <f t="shared" si="7"/>
        <v>960</v>
      </c>
      <c r="H28" s="28">
        <f aca="true" t="shared" si="10" ref="H28:H33">SUM(E28:G28)</f>
        <v>2785</v>
      </c>
      <c r="I28" s="27">
        <f t="shared" si="8"/>
        <v>56.279999999999994</v>
      </c>
      <c r="J28" s="30">
        <f t="shared" si="1"/>
        <v>2841.28</v>
      </c>
      <c r="K28" s="29">
        <f t="shared" si="9"/>
        <v>2850</v>
      </c>
      <c r="L28" s="27"/>
    </row>
    <row r="29" spans="1:12" ht="12.75">
      <c r="A29" s="33" t="s">
        <v>43</v>
      </c>
      <c r="B29" s="34">
        <v>56</v>
      </c>
      <c r="C29" s="35">
        <f t="shared" si="4"/>
        <v>61.60000000000001</v>
      </c>
      <c r="D29" s="26">
        <f t="shared" si="5"/>
        <v>1000</v>
      </c>
      <c r="E29" s="27">
        <f t="shared" si="0"/>
        <v>475</v>
      </c>
      <c r="F29" s="27">
        <f t="shared" si="6"/>
        <v>1350</v>
      </c>
      <c r="G29" s="27">
        <f t="shared" si="7"/>
        <v>960</v>
      </c>
      <c r="H29" s="28">
        <f t="shared" si="10"/>
        <v>2785</v>
      </c>
      <c r="I29" s="27">
        <f t="shared" si="8"/>
        <v>28.139999999999997</v>
      </c>
      <c r="J29" s="30">
        <f t="shared" si="1"/>
        <v>2813.14</v>
      </c>
      <c r="K29" s="29">
        <f t="shared" si="9"/>
        <v>2820</v>
      </c>
      <c r="L29" s="27"/>
    </row>
    <row r="30" spans="1:12" ht="12.75">
      <c r="A30" s="33" t="s">
        <v>34</v>
      </c>
      <c r="B30" s="34">
        <v>282</v>
      </c>
      <c r="C30" s="35">
        <f t="shared" si="4"/>
        <v>310.20000000000005</v>
      </c>
      <c r="D30" s="26">
        <f t="shared" si="5"/>
        <v>1000</v>
      </c>
      <c r="E30" s="27">
        <f t="shared" si="0"/>
        <v>475</v>
      </c>
      <c r="F30" s="27">
        <f t="shared" si="6"/>
        <v>1350</v>
      </c>
      <c r="G30" s="27">
        <f t="shared" si="7"/>
        <v>960</v>
      </c>
      <c r="H30" s="28">
        <f t="shared" si="10"/>
        <v>2785</v>
      </c>
      <c r="I30" s="27">
        <f t="shared" si="8"/>
        <v>28.139999999999997</v>
      </c>
      <c r="J30" s="30">
        <f t="shared" si="1"/>
        <v>2813.14</v>
      </c>
      <c r="K30" s="29">
        <f t="shared" si="9"/>
        <v>2820</v>
      </c>
      <c r="L30" s="27"/>
    </row>
    <row r="31" spans="1:12" ht="12.75">
      <c r="A31" s="33" t="s">
        <v>54</v>
      </c>
      <c r="B31" s="34">
        <v>2311</v>
      </c>
      <c r="C31" s="35">
        <f t="shared" si="4"/>
        <v>2542.1000000000004</v>
      </c>
      <c r="D31" s="26">
        <f t="shared" si="5"/>
        <v>3000</v>
      </c>
      <c r="E31" s="27">
        <f t="shared" si="0"/>
        <v>475</v>
      </c>
      <c r="F31" s="27">
        <f t="shared" si="6"/>
        <v>1350</v>
      </c>
      <c r="G31" s="27">
        <f t="shared" si="7"/>
        <v>960</v>
      </c>
      <c r="H31" s="28">
        <f t="shared" si="10"/>
        <v>2785</v>
      </c>
      <c r="I31" s="27">
        <f t="shared" si="8"/>
        <v>84.42</v>
      </c>
      <c r="J31" s="30">
        <f t="shared" si="1"/>
        <v>2869.42</v>
      </c>
      <c r="K31" s="29">
        <f t="shared" si="9"/>
        <v>2870</v>
      </c>
      <c r="L31" s="27"/>
    </row>
    <row r="32" spans="1:12" ht="12.75">
      <c r="A32" s="46" t="s">
        <v>35</v>
      </c>
      <c r="B32" s="47">
        <v>21602</v>
      </c>
      <c r="C32" s="35">
        <f t="shared" si="4"/>
        <v>23762.2</v>
      </c>
      <c r="D32" s="26">
        <f t="shared" si="5"/>
        <v>25000</v>
      </c>
      <c r="E32" s="27">
        <f t="shared" si="0"/>
        <v>475</v>
      </c>
      <c r="F32" s="27">
        <f t="shared" si="6"/>
        <v>1350</v>
      </c>
      <c r="G32" s="27">
        <f t="shared" si="7"/>
        <v>960</v>
      </c>
      <c r="H32" s="28">
        <f t="shared" si="10"/>
        <v>2785</v>
      </c>
      <c r="I32" s="27">
        <f t="shared" si="8"/>
        <v>703.5</v>
      </c>
      <c r="J32" s="30">
        <f t="shared" si="1"/>
        <v>3488.5</v>
      </c>
      <c r="K32" s="29">
        <f t="shared" si="9"/>
        <v>3490</v>
      </c>
      <c r="L32" s="27"/>
    </row>
    <row r="33" spans="1:12" ht="12.75">
      <c r="A33" s="46" t="s">
        <v>36</v>
      </c>
      <c r="B33" s="48">
        <v>7</v>
      </c>
      <c r="C33" s="35">
        <f t="shared" si="4"/>
        <v>7.700000000000001</v>
      </c>
      <c r="D33" s="26">
        <f t="shared" si="5"/>
        <v>1000</v>
      </c>
      <c r="E33" s="27">
        <f t="shared" si="0"/>
        <v>475</v>
      </c>
      <c r="F33" s="27">
        <f t="shared" si="6"/>
        <v>1350</v>
      </c>
      <c r="G33" s="27">
        <f t="shared" si="7"/>
        <v>960</v>
      </c>
      <c r="H33" s="28">
        <f t="shared" si="10"/>
        <v>2785</v>
      </c>
      <c r="I33" s="27">
        <f t="shared" si="8"/>
        <v>28.139999999999997</v>
      </c>
      <c r="J33" s="30">
        <f t="shared" si="1"/>
        <v>2813.14</v>
      </c>
      <c r="K33" s="29">
        <f t="shared" si="9"/>
        <v>2820</v>
      </c>
      <c r="L33" s="27"/>
    </row>
    <row r="34" spans="1:12" ht="12.75">
      <c r="A34" s="46" t="s">
        <v>28</v>
      </c>
      <c r="B34" s="36">
        <f aca="true" t="shared" si="11" ref="B34:K34">SUM(B27:B33)</f>
        <v>25780</v>
      </c>
      <c r="C34" s="49">
        <f t="shared" si="11"/>
        <v>28358.000000000004</v>
      </c>
      <c r="D34" s="49">
        <f t="shared" si="11"/>
        <v>34000</v>
      </c>
      <c r="E34" s="37">
        <f t="shared" si="11"/>
        <v>3325</v>
      </c>
      <c r="F34" s="37">
        <f t="shared" si="11"/>
        <v>9450</v>
      </c>
      <c r="G34" s="37">
        <f t="shared" si="11"/>
        <v>6720</v>
      </c>
      <c r="H34" s="37">
        <f t="shared" si="11"/>
        <v>19495</v>
      </c>
      <c r="I34" s="37">
        <f t="shared" si="11"/>
        <v>956.76</v>
      </c>
      <c r="J34" s="37">
        <f t="shared" si="11"/>
        <v>20451.76</v>
      </c>
      <c r="K34" s="37">
        <f t="shared" si="11"/>
        <v>20490</v>
      </c>
      <c r="L34" s="27"/>
    </row>
    <row r="35" spans="1:12" ht="12.75">
      <c r="A35" s="33"/>
      <c r="B35" s="34"/>
      <c r="E35" s="27"/>
      <c r="F35" s="27"/>
      <c r="G35" s="27"/>
      <c r="H35" s="28"/>
      <c r="I35" s="27"/>
      <c r="J35" s="27"/>
      <c r="K35" s="29"/>
      <c r="L35" s="27"/>
    </row>
    <row r="36" spans="1:12" ht="13.5" thickBot="1">
      <c r="A36" s="33" t="s">
        <v>29</v>
      </c>
      <c r="B36" s="72">
        <f>SUM(B13:B35)/2</f>
        <v>201289</v>
      </c>
      <c r="C36" s="72">
        <f aca="true" t="shared" si="12" ref="C36:K36">C17+C24+C34</f>
        <v>221417.90000000002</v>
      </c>
      <c r="D36" s="72">
        <f t="shared" si="12"/>
        <v>235000</v>
      </c>
      <c r="E36" s="74">
        <f t="shared" si="12"/>
        <v>6175</v>
      </c>
      <c r="F36" s="74">
        <f t="shared" si="12"/>
        <v>17550</v>
      </c>
      <c r="G36" s="74">
        <f t="shared" si="12"/>
        <v>12480</v>
      </c>
      <c r="H36" s="75">
        <f t="shared" si="12"/>
        <v>36205</v>
      </c>
      <c r="I36" s="74">
        <f t="shared" si="12"/>
        <v>6725.46</v>
      </c>
      <c r="J36" s="74">
        <f t="shared" si="12"/>
        <v>42930.45999999999</v>
      </c>
      <c r="K36" s="76">
        <f t="shared" si="12"/>
        <v>43000</v>
      </c>
      <c r="L36" s="27"/>
    </row>
    <row r="37" spans="1:12" ht="13.5" thickTop="1">
      <c r="A37" s="33"/>
      <c r="B37" s="34"/>
      <c r="E37" s="27"/>
      <c r="F37" s="27"/>
      <c r="G37" s="27"/>
      <c r="H37" s="28"/>
      <c r="I37" s="27"/>
      <c r="J37" s="30"/>
      <c r="K37" s="29"/>
      <c r="L37" s="27"/>
    </row>
    <row r="38" spans="1:2" ht="12.75">
      <c r="A38" s="33"/>
      <c r="B38" s="34"/>
    </row>
    <row r="39" spans="1:2" ht="12.75">
      <c r="A39" s="33"/>
      <c r="B39" s="34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</sheetData>
  <mergeCells count="2">
    <mergeCell ref="E7:H7"/>
    <mergeCell ref="J7:J10"/>
  </mergeCells>
  <printOptions/>
  <pageMargins left="0.75" right="0.75" top="1" bottom="1" header="0.5" footer="0.5"/>
  <pageSetup fitToHeight="1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CSCISD</cp:lastModifiedBy>
  <cp:lastPrinted>2011-12-04T21:16:13Z</cp:lastPrinted>
  <dcterms:created xsi:type="dcterms:W3CDTF">2007-02-03T00:12:53Z</dcterms:created>
  <dcterms:modified xsi:type="dcterms:W3CDTF">2011-12-04T21:16:25Z</dcterms:modified>
  <cp:category/>
  <cp:version/>
  <cp:contentType/>
  <cp:contentStatus/>
</cp:coreProperties>
</file>